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195" windowHeight="12075" activeTab="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5" i="3" l="1"/>
  <c r="D14" i="3"/>
  <c r="D13" i="3"/>
  <c r="D12" i="3"/>
  <c r="D11" i="3"/>
  <c r="D9" i="3"/>
  <c r="D8" i="3"/>
  <c r="D7" i="3"/>
  <c r="D6" i="3"/>
  <c r="D5" i="3"/>
  <c r="D4" i="3"/>
  <c r="D3" i="3"/>
  <c r="D2" i="3"/>
  <c r="B9" i="3"/>
  <c r="B7" i="3"/>
  <c r="C6" i="3"/>
  <c r="B6" i="3"/>
  <c r="C5" i="3"/>
  <c r="C7" i="3" s="1"/>
  <c r="C9" i="3" s="1"/>
  <c r="B5" i="3"/>
  <c r="E10" i="2"/>
  <c r="C10" i="2"/>
  <c r="E9" i="2"/>
  <c r="E8" i="2"/>
  <c r="E7" i="2"/>
  <c r="D7" i="2"/>
  <c r="E6" i="2"/>
  <c r="E5" i="2"/>
  <c r="E2" i="2"/>
  <c r="D9" i="2"/>
  <c r="C9" i="2"/>
  <c r="B9" i="2"/>
  <c r="D6" i="2"/>
  <c r="C6" i="2"/>
  <c r="D5" i="2"/>
  <c r="C5" i="2"/>
  <c r="C7" i="2" s="1"/>
  <c r="B7" i="2"/>
  <c r="B6" i="2"/>
  <c r="B5" i="2"/>
  <c r="C2" i="2"/>
  <c r="D5" i="1"/>
  <c r="D17" i="1"/>
  <c r="D13" i="1"/>
  <c r="D12" i="1"/>
  <c r="D10" i="1"/>
  <c r="D9" i="1"/>
  <c r="D8" i="1"/>
  <c r="D7" i="1"/>
  <c r="D6" i="1"/>
  <c r="D4" i="1"/>
  <c r="D16" i="1"/>
  <c r="D15" i="1"/>
  <c r="D14" i="1"/>
  <c r="E10" i="1"/>
  <c r="E9" i="1"/>
  <c r="E8" i="1"/>
  <c r="E7" i="1"/>
  <c r="E6" i="1"/>
  <c r="E5" i="1"/>
  <c r="E4" i="1"/>
  <c r="C10" i="1"/>
  <c r="B10" i="1"/>
  <c r="C6" i="1"/>
  <c r="B6" i="1"/>
</calcChain>
</file>

<file path=xl/sharedStrings.xml><?xml version="1.0" encoding="utf-8"?>
<sst xmlns="http://schemas.openxmlformats.org/spreadsheetml/2006/main" count="60" uniqueCount="54">
  <si>
    <t>Элемент затрат</t>
  </si>
  <si>
    <t>Значение, ден. ед.</t>
  </si>
  <si>
    <t>план</t>
  </si>
  <si>
    <t>факт</t>
  </si>
  <si>
    <t>Выручка от реализации продукции</t>
  </si>
  <si>
    <t>Себестоимость реализованной продукции</t>
  </si>
  <si>
    <t>Прибыль от реализации</t>
  </si>
  <si>
    <t>Прибыль (убыток) от прочей реализации</t>
  </si>
  <si>
    <t>Доходы от внереализационных операций</t>
  </si>
  <si>
    <t>Расходы по внереализационным операциям</t>
  </si>
  <si>
    <t>Балансовая прибыль</t>
  </si>
  <si>
    <t>Отклонение</t>
  </si>
  <si>
    <t>абсолютное</t>
  </si>
  <si>
    <t>относительное</t>
  </si>
  <si>
    <t>Влияние факторов на изменение балансовой прибыли методом цепной подстановки</t>
  </si>
  <si>
    <t>изменение выручки</t>
  </si>
  <si>
    <t>изменение себестоимости</t>
  </si>
  <si>
    <t>изменение прибыли (убытка) от прочей реализации</t>
  </si>
  <si>
    <t>изменение доходов от внереализационых операций</t>
  </si>
  <si>
    <t>изменение расходов по внереализационным операциям</t>
  </si>
  <si>
    <t>Суммарное влияние факторов</t>
  </si>
  <si>
    <t>(309300 - 200315 + 2410 + 5220 - 5030) - (270160 - 200315 + 2410 + 5220 - 5030)</t>
  </si>
  <si>
    <t>(309300 - 300050 + 2410 + 5220 - 5030) - (309300 - 200315 + 2410 + 5220 - 5030)</t>
  </si>
  <si>
    <t>(309300 - 300050 + (-715) + 5220 - 5030) - (309300 - 300050 + 2410 + 5220 - 5030)</t>
  </si>
  <si>
    <t>(309300 - 300050 + (-715) + 5700 - 5030) - (309300 - 300050 + (-715) + 5220 - 5030)</t>
  </si>
  <si>
    <t>(309300 - 300050 + (-715) + 5700 - 5840) - (309300 - 300050 + (-715) + 5700 - 5030)</t>
  </si>
  <si>
    <t>39140 + (-99735) + (-3125) + 480 + (-810)</t>
  </si>
  <si>
    <t>3 = 2 - 1</t>
  </si>
  <si>
    <t>4 = 2 / 1 * 100%</t>
  </si>
  <si>
    <t>Показатель</t>
  </si>
  <si>
    <t>План</t>
  </si>
  <si>
    <t>Факт</t>
  </si>
  <si>
    <t>Доп. Заказ</t>
  </si>
  <si>
    <t>Факт + Доп.заказ</t>
  </si>
  <si>
    <t>Количество</t>
  </si>
  <si>
    <t>Цена</t>
  </si>
  <si>
    <t xml:space="preserve">Цена 1 ед. </t>
  </si>
  <si>
    <t>Себестоимость 1 ед. (переменные затраты)</t>
  </si>
  <si>
    <t>Выручка</t>
  </si>
  <si>
    <t xml:space="preserve">Себестоимость от объёма </t>
  </si>
  <si>
    <t>Маржинальный доход</t>
  </si>
  <si>
    <t>Постоянные расоды</t>
  </si>
  <si>
    <t>Прибыль (убыток)</t>
  </si>
  <si>
    <t>Объём продаж</t>
  </si>
  <si>
    <t>Постоянные затраты</t>
  </si>
  <si>
    <t>Переменные затраты 1 ед.</t>
  </si>
  <si>
    <t>Себестоиость продаж</t>
  </si>
  <si>
    <t>Валовая прибыль</t>
  </si>
  <si>
    <t>абс. Отклонение</t>
  </si>
  <si>
    <t>Влияние факторов на изменение прибыли от реализации продукции</t>
  </si>
  <si>
    <t>изменение объёма продаж</t>
  </si>
  <si>
    <t>изменение цены продаж</t>
  </si>
  <si>
    <t>изменение постоянных затрат</t>
  </si>
  <si>
    <t>изменение себестоимости (переменных затрат)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</si>
</sst>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4" fontId="0" fillId="0" borderId="0" xfId="0" applyNumberFormat="1"/>
    <xf numFmtId="0" fontId="0" fillId="0" borderId="7" xfId="0" applyBorder="1"/>
    <xf numFmtId="3" fontId="0" fillId="0" borderId="7" xfId="0" applyNumberFormat="1" applyBorder="1"/>
    <xf numFmtId="4" fontId="0" fillId="0" borderId="7" xfId="0" applyNumberFormat="1" applyBorder="1"/>
    <xf numFmtId="2" fontId="0" fillId="0" borderId="7" xfId="0" applyNumberFormat="1" applyBorder="1"/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F10" sqref="F10"/>
    </sheetView>
  </sheetViews>
  <sheetFormatPr defaultRowHeight="15.75" x14ac:dyDescent="0.25"/>
  <cols>
    <col min="1" max="1" width="57.140625" style="6" bestFit="1" customWidth="1"/>
    <col min="2" max="3" width="8.42578125" style="6" bestFit="1" customWidth="1"/>
    <col min="4" max="4" width="12.5703125" style="6" bestFit="1" customWidth="1"/>
    <col min="5" max="5" width="15.5703125" style="6" bestFit="1" customWidth="1"/>
    <col min="6" max="16384" width="9.140625" style="6"/>
  </cols>
  <sheetData>
    <row r="1" spans="1:5" x14ac:dyDescent="0.25">
      <c r="A1" s="3" t="s">
        <v>0</v>
      </c>
      <c r="B1" s="9" t="s">
        <v>1</v>
      </c>
      <c r="C1" s="9"/>
      <c r="D1" s="10" t="s">
        <v>11</v>
      </c>
      <c r="E1" s="10"/>
    </row>
    <row r="2" spans="1:5" x14ac:dyDescent="0.25">
      <c r="A2" s="14"/>
      <c r="B2" s="1" t="s">
        <v>2</v>
      </c>
      <c r="C2" s="1" t="s">
        <v>3</v>
      </c>
      <c r="D2" s="11" t="s">
        <v>12</v>
      </c>
      <c r="E2" s="11" t="s">
        <v>13</v>
      </c>
    </row>
    <row r="3" spans="1:5" x14ac:dyDescent="0.25">
      <c r="A3" s="4"/>
      <c r="B3" s="1">
        <v>1</v>
      </c>
      <c r="C3" s="1">
        <v>2</v>
      </c>
      <c r="D3" s="11" t="s">
        <v>27</v>
      </c>
      <c r="E3" s="11" t="s">
        <v>28</v>
      </c>
    </row>
    <row r="4" spans="1:5" x14ac:dyDescent="0.25">
      <c r="A4" s="2" t="s">
        <v>4</v>
      </c>
      <c r="B4" s="15">
        <v>270160</v>
      </c>
      <c r="C4" s="15">
        <v>309300</v>
      </c>
      <c r="D4" s="16">
        <f>C4-B4</f>
        <v>39140</v>
      </c>
      <c r="E4" s="17">
        <f>C4/B4*100</f>
        <v>114.48771098608232</v>
      </c>
    </row>
    <row r="5" spans="1:5" x14ac:dyDescent="0.25">
      <c r="A5" s="2" t="s">
        <v>5</v>
      </c>
      <c r="B5" s="15">
        <v>200315</v>
      </c>
      <c r="C5" s="15">
        <v>300050</v>
      </c>
      <c r="D5" s="16">
        <f>C5-B5</f>
        <v>99735</v>
      </c>
      <c r="E5" s="17">
        <f t="shared" ref="E5:E10" si="0">C5/B5*100</f>
        <v>149.78908219554202</v>
      </c>
    </row>
    <row r="6" spans="1:5" x14ac:dyDescent="0.25">
      <c r="A6" s="2" t="s">
        <v>6</v>
      </c>
      <c r="B6" s="15">
        <f>B4-B5</f>
        <v>69845</v>
      </c>
      <c r="C6" s="15">
        <f>C4-C5</f>
        <v>9250</v>
      </c>
      <c r="D6" s="16">
        <f t="shared" ref="D6:D10" si="1">C6-B6</f>
        <v>-60595</v>
      </c>
      <c r="E6" s="17">
        <f t="shared" si="0"/>
        <v>13.243610852602192</v>
      </c>
    </row>
    <row r="7" spans="1:5" x14ac:dyDescent="0.25">
      <c r="A7" s="2" t="s">
        <v>7</v>
      </c>
      <c r="B7" s="15">
        <v>2410</v>
      </c>
      <c r="C7" s="15">
        <v>-715</v>
      </c>
      <c r="D7" s="16">
        <f t="shared" si="1"/>
        <v>-3125</v>
      </c>
      <c r="E7" s="17">
        <f t="shared" si="0"/>
        <v>-29.668049792531122</v>
      </c>
    </row>
    <row r="8" spans="1:5" x14ac:dyDescent="0.25">
      <c r="A8" s="2" t="s">
        <v>8</v>
      </c>
      <c r="B8" s="15">
        <v>5220</v>
      </c>
      <c r="C8" s="15">
        <v>5700</v>
      </c>
      <c r="D8" s="16">
        <f t="shared" si="1"/>
        <v>480</v>
      </c>
      <c r="E8" s="17">
        <f t="shared" si="0"/>
        <v>109.19540229885058</v>
      </c>
    </row>
    <row r="9" spans="1:5" x14ac:dyDescent="0.25">
      <c r="A9" s="2" t="s">
        <v>9</v>
      </c>
      <c r="B9" s="15">
        <v>5030</v>
      </c>
      <c r="C9" s="15">
        <v>5840</v>
      </c>
      <c r="D9" s="16">
        <f t="shared" si="1"/>
        <v>810</v>
      </c>
      <c r="E9" s="17">
        <f t="shared" si="0"/>
        <v>116.10337972166998</v>
      </c>
    </row>
    <row r="10" spans="1:5" s="8" customFormat="1" x14ac:dyDescent="0.25">
      <c r="A10" s="5" t="s">
        <v>10</v>
      </c>
      <c r="B10" s="18">
        <f>B6+B7+B8-B9</f>
        <v>72445</v>
      </c>
      <c r="C10" s="18">
        <f>C6+C7+C8-C9</f>
        <v>8395</v>
      </c>
      <c r="D10" s="19">
        <f t="shared" si="1"/>
        <v>-64050</v>
      </c>
      <c r="E10" s="20">
        <f t="shared" si="0"/>
        <v>11.588101318241424</v>
      </c>
    </row>
    <row r="11" spans="1:5" x14ac:dyDescent="0.25">
      <c r="A11" s="10" t="s">
        <v>14</v>
      </c>
      <c r="B11" s="10"/>
      <c r="C11" s="10"/>
      <c r="D11" s="10"/>
    </row>
    <row r="12" spans="1:5" x14ac:dyDescent="0.25">
      <c r="A12" s="11" t="s">
        <v>15</v>
      </c>
      <c r="B12" s="12" t="s">
        <v>21</v>
      </c>
      <c r="C12" s="13"/>
      <c r="D12" s="16">
        <f>(C4-B5+B7+B8-B9)-(B4-B5+B7+B8-B9)</f>
        <v>39140</v>
      </c>
      <c r="E12" s="7"/>
    </row>
    <row r="13" spans="1:5" x14ac:dyDescent="0.25">
      <c r="A13" s="11" t="s">
        <v>16</v>
      </c>
      <c r="B13" s="12" t="s">
        <v>22</v>
      </c>
      <c r="C13" s="13"/>
      <c r="D13" s="16">
        <f>(C4-C5+B7+B8-B9)-(C4-B5+B7+B8-B9)</f>
        <v>-99735</v>
      </c>
      <c r="E13" s="7"/>
    </row>
    <row r="14" spans="1:5" x14ac:dyDescent="0.25">
      <c r="A14" s="11" t="s">
        <v>17</v>
      </c>
      <c r="B14" s="12" t="s">
        <v>23</v>
      </c>
      <c r="C14" s="13"/>
      <c r="D14" s="16">
        <f>(C4-C5+C7+B8-B9)-(C4-C5+B7+B8-B9)</f>
        <v>-3125</v>
      </c>
      <c r="E14" s="7"/>
    </row>
    <row r="15" spans="1:5" x14ac:dyDescent="0.25">
      <c r="A15" s="11" t="s">
        <v>18</v>
      </c>
      <c r="B15" s="12" t="s">
        <v>24</v>
      </c>
      <c r="C15" s="13"/>
      <c r="D15" s="16">
        <f>(C4-C5+C7+C8-B9)-(C4-C5+C7+B8-B9)</f>
        <v>480</v>
      </c>
    </row>
    <row r="16" spans="1:5" x14ac:dyDescent="0.25">
      <c r="A16" s="11" t="s">
        <v>19</v>
      </c>
      <c r="B16" s="12" t="s">
        <v>25</v>
      </c>
      <c r="C16" s="13"/>
      <c r="D16" s="16">
        <f>(C4-C5+C7+C8-C9)-(C4-C5+C7+C8-B9)</f>
        <v>-810</v>
      </c>
    </row>
    <row r="17" spans="1:4" x14ac:dyDescent="0.25">
      <c r="A17" s="11" t="s">
        <v>20</v>
      </c>
      <c r="B17" s="12" t="s">
        <v>26</v>
      </c>
      <c r="C17" s="13"/>
      <c r="D17" s="16">
        <f>SUM(D12:D16)</f>
        <v>-64050</v>
      </c>
    </row>
  </sheetData>
  <mergeCells count="10">
    <mergeCell ref="B14:C14"/>
    <mergeCell ref="B15:C15"/>
    <mergeCell ref="B16:C16"/>
    <mergeCell ref="B17:C17"/>
    <mergeCell ref="A1:A3"/>
    <mergeCell ref="B1:C1"/>
    <mergeCell ref="D1:E1"/>
    <mergeCell ref="A11:D11"/>
    <mergeCell ref="B12:C12"/>
    <mergeCell ref="B13:C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2.75" x14ac:dyDescent="0.2"/>
  <cols>
    <col min="1" max="1" width="39.28515625" bestFit="1" customWidth="1"/>
    <col min="2" max="3" width="10.140625" bestFit="1" customWidth="1"/>
    <col min="4" max="4" width="10.28515625" bestFit="1" customWidth="1"/>
    <col min="5" max="5" width="16" bestFit="1" customWidth="1"/>
  </cols>
  <sheetData>
    <row r="1" spans="1:5" x14ac:dyDescent="0.2">
      <c r="A1" s="22" t="s">
        <v>29</v>
      </c>
      <c r="B1" s="22" t="s">
        <v>30</v>
      </c>
      <c r="C1" s="22" t="s">
        <v>31</v>
      </c>
      <c r="D1" s="22" t="s">
        <v>32</v>
      </c>
      <c r="E1" s="22" t="s">
        <v>33</v>
      </c>
    </row>
    <row r="2" spans="1:5" x14ac:dyDescent="0.2">
      <c r="A2" s="22" t="s">
        <v>34</v>
      </c>
      <c r="B2" s="23">
        <v>1000</v>
      </c>
      <c r="C2" s="23">
        <f>B2-B2*0.38</f>
        <v>620</v>
      </c>
      <c r="D2" s="23">
        <v>280</v>
      </c>
      <c r="E2" s="23">
        <f>C2+D2</f>
        <v>900</v>
      </c>
    </row>
    <row r="3" spans="1:5" x14ac:dyDescent="0.2">
      <c r="A3" s="22" t="s">
        <v>36</v>
      </c>
      <c r="B3" s="24">
        <v>165</v>
      </c>
      <c r="C3" s="24">
        <v>165</v>
      </c>
      <c r="D3" s="24">
        <v>120</v>
      </c>
      <c r="E3" s="24"/>
    </row>
    <row r="4" spans="1:5" x14ac:dyDescent="0.2">
      <c r="A4" s="22" t="s">
        <v>37</v>
      </c>
      <c r="B4" s="24">
        <v>130</v>
      </c>
      <c r="C4" s="24">
        <v>130</v>
      </c>
      <c r="D4" s="24">
        <v>130</v>
      </c>
      <c r="E4" s="24"/>
    </row>
    <row r="5" spans="1:5" x14ac:dyDescent="0.2">
      <c r="A5" s="22" t="s">
        <v>38</v>
      </c>
      <c r="B5" s="24">
        <f>B2*B3</f>
        <v>165000</v>
      </c>
      <c r="C5" s="24">
        <f t="shared" ref="C5:D5" si="0">C2*C3</f>
        <v>102300</v>
      </c>
      <c r="D5" s="24">
        <f t="shared" si="0"/>
        <v>33600</v>
      </c>
      <c r="E5" s="24">
        <f>C5+D5</f>
        <v>135900</v>
      </c>
    </row>
    <row r="6" spans="1:5" x14ac:dyDescent="0.2">
      <c r="A6" s="22" t="s">
        <v>39</v>
      </c>
      <c r="B6" s="24">
        <f>B2*B4</f>
        <v>130000</v>
      </c>
      <c r="C6" s="24">
        <f t="shared" ref="C6:D6" si="1">C2*C4</f>
        <v>80600</v>
      </c>
      <c r="D6" s="24">
        <f t="shared" si="1"/>
        <v>36400</v>
      </c>
      <c r="E6" s="24">
        <f>C6+D6</f>
        <v>117000</v>
      </c>
    </row>
    <row r="7" spans="1:5" x14ac:dyDescent="0.2">
      <c r="A7" s="22" t="s">
        <v>40</v>
      </c>
      <c r="B7" s="24">
        <f>B5-B6</f>
        <v>35000</v>
      </c>
      <c r="C7" s="24">
        <f t="shared" ref="C7:D7" si="2">C5-C6</f>
        <v>21700</v>
      </c>
      <c r="D7" s="24">
        <f>D5-D6</f>
        <v>-2800</v>
      </c>
      <c r="E7" s="24">
        <f>E5-E6</f>
        <v>18900</v>
      </c>
    </row>
    <row r="8" spans="1:5" x14ac:dyDescent="0.2">
      <c r="A8" s="22" t="s">
        <v>41</v>
      </c>
      <c r="B8" s="24">
        <v>70000</v>
      </c>
      <c r="C8" s="24">
        <v>70000</v>
      </c>
      <c r="D8" s="24">
        <v>3500</v>
      </c>
      <c r="E8" s="24">
        <f>C8+D8</f>
        <v>73500</v>
      </c>
    </row>
    <row r="9" spans="1:5" x14ac:dyDescent="0.2">
      <c r="A9" s="22" t="s">
        <v>42</v>
      </c>
      <c r="B9" s="24">
        <f>B7-B8</f>
        <v>-35000</v>
      </c>
      <c r="C9" s="24">
        <f>C7-C8</f>
        <v>-48300</v>
      </c>
      <c r="D9" s="24">
        <f>D7-D8</f>
        <v>-6300</v>
      </c>
      <c r="E9" s="24">
        <f>E7-E8</f>
        <v>-54600</v>
      </c>
    </row>
    <row r="10" spans="1:5" x14ac:dyDescent="0.2">
      <c r="C10" s="21">
        <f>C9-B9</f>
        <v>-13300</v>
      </c>
      <c r="E10" s="21">
        <f>E9-B9</f>
        <v>-19600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H14" sqref="H14"/>
    </sheetView>
  </sheetViews>
  <sheetFormatPr defaultRowHeight="12.75" x14ac:dyDescent="0.2"/>
  <cols>
    <col min="1" max="1" width="21.7109375" bestFit="1" customWidth="1"/>
    <col min="4" max="4" width="15.28515625" bestFit="1" customWidth="1"/>
  </cols>
  <sheetData>
    <row r="1" spans="1:4" x14ac:dyDescent="0.2">
      <c r="A1" s="22" t="s">
        <v>29</v>
      </c>
      <c r="B1" s="22" t="s">
        <v>30</v>
      </c>
      <c r="C1" s="22" t="s">
        <v>31</v>
      </c>
      <c r="D1" s="22" t="s">
        <v>48</v>
      </c>
    </row>
    <row r="2" spans="1:4" x14ac:dyDescent="0.2">
      <c r="A2" s="22" t="s">
        <v>43</v>
      </c>
      <c r="B2" s="25">
        <v>10230</v>
      </c>
      <c r="C2" s="25">
        <v>8340</v>
      </c>
      <c r="D2" s="25">
        <f>C2-B2</f>
        <v>-1890</v>
      </c>
    </row>
    <row r="3" spans="1:4" x14ac:dyDescent="0.2">
      <c r="A3" s="22" t="s">
        <v>35</v>
      </c>
      <c r="B3" s="25">
        <v>4.2</v>
      </c>
      <c r="C3" s="25">
        <v>4.7</v>
      </c>
      <c r="D3" s="25">
        <f t="shared" ref="D3:D9" si="0">C3-B3</f>
        <v>0.5</v>
      </c>
    </row>
    <row r="4" spans="1:4" x14ac:dyDescent="0.2">
      <c r="A4" s="22" t="s">
        <v>45</v>
      </c>
      <c r="B4" s="25">
        <v>2.4900000000000002</v>
      </c>
      <c r="C4" s="25">
        <v>2.4500000000000002</v>
      </c>
      <c r="D4" s="25">
        <f t="shared" si="0"/>
        <v>-4.0000000000000036E-2</v>
      </c>
    </row>
    <row r="5" spans="1:4" x14ac:dyDescent="0.2">
      <c r="A5" s="22" t="s">
        <v>38</v>
      </c>
      <c r="B5" s="25">
        <f>B2*B3</f>
        <v>42966</v>
      </c>
      <c r="C5" s="25">
        <f>C2*C3</f>
        <v>39198</v>
      </c>
      <c r="D5" s="25">
        <f t="shared" si="0"/>
        <v>-3768</v>
      </c>
    </row>
    <row r="6" spans="1:4" x14ac:dyDescent="0.2">
      <c r="A6" s="22" t="s">
        <v>46</v>
      </c>
      <c r="B6" s="25">
        <f>B2*B4</f>
        <v>25472.7</v>
      </c>
      <c r="C6" s="25">
        <f>C2*C4</f>
        <v>20433</v>
      </c>
      <c r="D6" s="25">
        <f t="shared" si="0"/>
        <v>-5039.7000000000007</v>
      </c>
    </row>
    <row r="7" spans="1:4" x14ac:dyDescent="0.2">
      <c r="A7" s="22" t="s">
        <v>47</v>
      </c>
      <c r="B7" s="25">
        <f>B5-B6</f>
        <v>17493.3</v>
      </c>
      <c r="C7" s="25">
        <f>C5-C6</f>
        <v>18765</v>
      </c>
      <c r="D7" s="25">
        <f t="shared" si="0"/>
        <v>1271.7000000000007</v>
      </c>
    </row>
    <row r="8" spans="1:4" x14ac:dyDescent="0.2">
      <c r="A8" s="22" t="s">
        <v>44</v>
      </c>
      <c r="B8" s="25">
        <v>10332</v>
      </c>
      <c r="C8" s="25">
        <v>11259</v>
      </c>
      <c r="D8" s="25">
        <f t="shared" si="0"/>
        <v>927</v>
      </c>
    </row>
    <row r="9" spans="1:4" x14ac:dyDescent="0.2">
      <c r="A9" s="22" t="s">
        <v>6</v>
      </c>
      <c r="B9" s="25">
        <f>B7-B8</f>
        <v>7161.2999999999993</v>
      </c>
      <c r="C9" s="25">
        <f>C7-C8</f>
        <v>7506</v>
      </c>
      <c r="D9" s="25">
        <f t="shared" si="0"/>
        <v>344.70000000000073</v>
      </c>
    </row>
    <row r="10" spans="1:4" x14ac:dyDescent="0.2">
      <c r="A10" s="26" t="s">
        <v>49</v>
      </c>
      <c r="B10" s="26"/>
      <c r="C10" s="26"/>
      <c r="D10" s="26"/>
    </row>
    <row r="11" spans="1:4" x14ac:dyDescent="0.2">
      <c r="A11" s="28" t="s">
        <v>50</v>
      </c>
      <c r="B11" s="29"/>
      <c r="C11" s="30"/>
      <c r="D11" s="25">
        <f>(C2*(B3-B4)-B8)-(B2*(B3-B4)-B8)</f>
        <v>-3231.8999999999996</v>
      </c>
    </row>
    <row r="12" spans="1:4" x14ac:dyDescent="0.2">
      <c r="A12" s="28" t="s">
        <v>51</v>
      </c>
      <c r="B12" s="29"/>
      <c r="C12" s="30"/>
      <c r="D12" s="22">
        <f>(C2*(C3-B4)-B8)-(C2*(B3-B4)-B8)</f>
        <v>4170.0000000000018</v>
      </c>
    </row>
    <row r="13" spans="1:4" x14ac:dyDescent="0.2">
      <c r="A13" s="28" t="s">
        <v>53</v>
      </c>
      <c r="B13" s="29"/>
      <c r="C13" s="30"/>
      <c r="D13" s="22">
        <f>(C2*(C3-C4)-B8)-(C2*(C3-B4)-B8)</f>
        <v>333.59999999999854</v>
      </c>
    </row>
    <row r="14" spans="1:4" x14ac:dyDescent="0.2">
      <c r="A14" s="28" t="s">
        <v>52</v>
      </c>
      <c r="B14" s="29"/>
      <c r="C14" s="30"/>
      <c r="D14" s="22">
        <f>(C2*(C3-C4)-C8)-(C2*(C3-C4)-B8)</f>
        <v>-927</v>
      </c>
    </row>
    <row r="15" spans="1:4" x14ac:dyDescent="0.2">
      <c r="A15" s="28" t="s">
        <v>20</v>
      </c>
      <c r="B15" s="29"/>
      <c r="C15" s="30"/>
      <c r="D15" s="27">
        <f>SUM(D11:D14)</f>
        <v>344.70000000000073</v>
      </c>
    </row>
  </sheetData>
  <mergeCells count="6">
    <mergeCell ref="A10:D10"/>
    <mergeCell ref="A11:C11"/>
    <mergeCell ref="A12:C12"/>
    <mergeCell ref="A13:C13"/>
    <mergeCell ref="A14:C14"/>
    <mergeCell ref="A15:C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Hall_9000</dc:creator>
  <cp:lastModifiedBy>Hall_9000</cp:lastModifiedBy>
  <dcterms:created xsi:type="dcterms:W3CDTF">2019-11-18T12:35:02Z</dcterms:created>
  <dcterms:modified xsi:type="dcterms:W3CDTF">2019-11-18T14:18:54Z</dcterms:modified>
</cp:coreProperties>
</file>